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sumptions" sheetId="1" r:id="rId4"/>
    <sheet state="visible" name="P&amp;L Model" sheetId="2" r:id="rId5"/>
    <sheet state="visible" name="Revenue Bridge" sheetId="3" r:id="rId6"/>
  </sheets>
  <definedNames/>
  <calcPr/>
  <extLst>
    <ext uri="GoogleSheetsCustomDataVersion2">
      <go:sheetsCustomData xmlns:go="http://customooxmlschemas.google.com/" r:id="rId7" roundtripDataChecksum="6wN0PPRD5ePbdpxWvdeNKzaNnceSJbTwT4c1NwABx+I="/>
    </ext>
  </extLst>
</workbook>
</file>

<file path=xl/sharedStrings.xml><?xml version="1.0" encoding="utf-8"?>
<sst xmlns="http://schemas.openxmlformats.org/spreadsheetml/2006/main" count="134" uniqueCount="118">
  <si>
    <t>SHARED-OFFICES  |  Financial Model Assumptions</t>
  </si>
  <si>
    <t>Blue cells = inputs you can change  |  All figures in USD</t>
  </si>
  <si>
    <t xml:space="preserve">  REVENUE ASSUMPTIONS</t>
  </si>
  <si>
    <t>Parameter</t>
  </si>
  <si>
    <t>Value</t>
  </si>
  <si>
    <t>Notes</t>
  </si>
  <si>
    <t>Phase 1 Lister Monthly Fee ($)</t>
  </si>
  <si>
    <t>Charged to office owner while listing active</t>
  </si>
  <si>
    <t>Phase 2 Lister Monthly Fee ($)</t>
  </si>
  <si>
    <t>Raised once brand established</t>
  </si>
  <si>
    <t>Phase 2 Searcher Fee ($)</t>
  </si>
  <si>
    <t>One-time charge to searching business</t>
  </si>
  <si>
    <t>Phase 2 Launch Month</t>
  </si>
  <si>
    <t>Month from start (aligns with Q3 2027)</t>
  </si>
  <si>
    <t>Avg Searcher Matches per Listing/Mo</t>
  </si>
  <si>
    <t>Searchers per listed office per month</t>
  </si>
  <si>
    <t xml:space="preserve">  OFFICE SIGN-UP GROWTH  (Moderate — deck targets)</t>
  </si>
  <si>
    <t>Month</t>
  </si>
  <si>
    <t>New Offices Added</t>
  </si>
  <si>
    <t>Cumulative Target</t>
  </si>
  <si>
    <t>Month 1</t>
  </si>
  <si>
    <t>Pre-launch outreach</t>
  </si>
  <si>
    <t>Month 2</t>
  </si>
  <si>
    <t>Soft launch</t>
  </si>
  <si>
    <t>Month 3</t>
  </si>
  <si>
    <t>NYC launch (Q3 2026)</t>
  </si>
  <si>
    <t>Month 4</t>
  </si>
  <si>
    <t>Post-launch ramp</t>
  </si>
  <si>
    <t>Month 5</t>
  </si>
  <si>
    <t>Growth phase</t>
  </si>
  <si>
    <t>Month 6</t>
  </si>
  <si>
    <t>Accelerated (LinkedIn + partnerships)</t>
  </si>
  <si>
    <t>Month 7</t>
  </si>
  <si>
    <t>2,500 target hit (Q1 2027)</t>
  </si>
  <si>
    <t>Month 8</t>
  </si>
  <si>
    <t>Stabilising</t>
  </si>
  <si>
    <t>Month 9</t>
  </si>
  <si>
    <t>Steady state</t>
  </si>
  <si>
    <t>Month 10</t>
  </si>
  <si>
    <t>Seed raise deployed (Q2 2027)</t>
  </si>
  <si>
    <t>Month 11</t>
  </si>
  <si>
    <t>Phase 2 live</t>
  </si>
  <si>
    <t>Month 12</t>
  </si>
  <si>
    <t>Year-end</t>
  </si>
  <si>
    <t xml:space="preserve">  COST ASSUMPTIONS</t>
  </si>
  <si>
    <t>Cost Item</t>
  </si>
  <si>
    <t>Monthly ($)</t>
  </si>
  <si>
    <t>Allocation %</t>
  </si>
  <si>
    <t>Marketing (SEO, PPC, LinkedIn, PR)</t>
  </si>
  <si>
    <t>40%</t>
  </si>
  <si>
    <t>Google/Meta ads, SEO tools, LinkedIn outreach</t>
  </si>
  <si>
    <t>Staffing (Virtual team, sales, ops)</t>
  </si>
  <si>
    <t>25%</t>
  </si>
  <si>
    <t>Remote sales + ops team via Mexico agency</t>
  </si>
  <si>
    <t>Partnerships</t>
  </si>
  <si>
    <t>15%</t>
  </si>
  <si>
    <t>Landlord/broker outreach &amp; deals</t>
  </si>
  <si>
    <t>Technology</t>
  </si>
  <si>
    <t>Platform build, AI matching, hosting</t>
  </si>
  <si>
    <t>Sourcing / admin</t>
  </si>
  <si>
    <t>5%</t>
  </si>
  <si>
    <t>Data, tools, misc</t>
  </si>
  <si>
    <t>TOTAL MONTHLY BURN</t>
  </si>
  <si>
    <t>SHARED-OFFICES  |  Monthly P&amp;L  —  12-Month Pre-Seed Runway</t>
  </si>
  <si>
    <t>Figures in USD  |  Moderate growth scenario (deck targets)  |  Phase 2 launches Month 10</t>
  </si>
  <si>
    <t>M1
Apr '26</t>
  </si>
  <si>
    <t>M2
May '26</t>
  </si>
  <si>
    <t>M3
Jun '26</t>
  </si>
  <si>
    <t>M4
Jul '26</t>
  </si>
  <si>
    <t>M5
Aug '26</t>
  </si>
  <si>
    <t>M6
Sep '26</t>
  </si>
  <si>
    <t>M7
Oct '26</t>
  </si>
  <si>
    <t>M8
Nov '26</t>
  </si>
  <si>
    <t>M9
Dec '26</t>
  </si>
  <si>
    <t>M10
Jan '27</t>
  </si>
  <si>
    <t>M11
Feb '27</t>
  </si>
  <si>
    <t>M12
Mar '27</t>
  </si>
  <si>
    <t>TOTAL / YEAR</t>
  </si>
  <si>
    <t xml:space="preserve">  REVENUE</t>
  </si>
  <si>
    <t>Active Listings (offices)</t>
  </si>
  <si>
    <t>Phase 1 Lister Revenue ($179/mo)</t>
  </si>
  <si>
    <t>Phase 2 Lister Revenue ($249/mo)</t>
  </si>
  <si>
    <t>Phase 2 Searcher Revenue ($99/match)</t>
  </si>
  <si>
    <t>TOTAL REVENUE</t>
  </si>
  <si>
    <t xml:space="preserve">  OPERATING COSTS</t>
  </si>
  <si>
    <t xml:space="preserve">  Marketing</t>
  </si>
  <si>
    <t xml:space="preserve">  Staffing</t>
  </si>
  <si>
    <t xml:space="preserve">  Partnerships</t>
  </si>
  <si>
    <t xml:space="preserve">  Technology</t>
  </si>
  <si>
    <t xml:space="preserve">  Sourcing / Admin</t>
  </si>
  <si>
    <t>TOTAL COSTS</t>
  </si>
  <si>
    <t xml:space="preserve">  NET POSITION</t>
  </si>
  <si>
    <t>NET PROFIT / (LOSS)</t>
  </si>
  <si>
    <t>Cumulative Cash Position</t>
  </si>
  <si>
    <t>Months of Runway (at current burn)</t>
  </si>
  <si>
    <t>SHARED-OFFICES  |  Revenue Bridge to $895K/Month Target</t>
  </si>
  <si>
    <t>Showing what is needed at each phase to hit the deck's $895K/mo SOM target</t>
  </si>
  <si>
    <t>Scenario</t>
  </si>
  <si>
    <t>Active Listings</t>
  </si>
  <si>
    <t>Lister Fee</t>
  </si>
  <si>
    <t>Searcher Fee</t>
  </si>
  <si>
    <t>Match Rate</t>
  </si>
  <si>
    <t>Monthly Revenue</t>
  </si>
  <si>
    <t>vs Target ($895K)</t>
  </si>
  <si>
    <t>Status</t>
  </si>
  <si>
    <t>Phase 1 — Month 7
(2,500 offices, SOM 20%)</t>
  </si>
  <si>
    <t>$179</t>
  </si>
  <si>
    <t>—</t>
  </si>
  <si>
    <t>✗ Below target</t>
  </si>
  <si>
    <t>Phase 1 — Month 12
(5,000 offices, SOM 40%)</t>
  </si>
  <si>
    <t>✓ Exceeds target</t>
  </si>
  <si>
    <t>Phase 2 — SOM Target
(5,000 offices, full model)</t>
  </si>
  <si>
    <t>$249</t>
  </si>
  <si>
    <t>$99</t>
  </si>
  <si>
    <t>30%</t>
  </si>
  <si>
    <t>Phase 2 — 3,600 offices
(Break-even to target)</t>
  </si>
  <si>
    <t>Phase 2 — Scale
(8,000+ offices, multi-city)</t>
  </si>
  <si>
    <t>KEY INSIGHT: At Phase 2 pricing, just 3,600 listings generates $895K/month. The deck's target of 5,000 (20% SOM) gives significant upside headroom.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</si>
</sst>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\$#,##0;&quot;($&quot;#,##0\);\-"/>
    <numFmt numFmtId="165" formatCode="#,##0;\(#,##0\);\-"/>
    <numFmt numFmtId="166" formatCode="0.0%;0.0%;\-"/>
    <numFmt numFmtId="167" formatCode="0.0"/>
  </numFmts>
  <fonts count="17">
    <font>
      <sz val="11.0"/>
      <color theme="1"/>
      <name val="Calibri"/>
      <scheme val="minor"/>
    </font>
    <font>
      <b/>
      <sz val="14.0"/>
      <color rgb="FFFFFFFF"/>
      <name val="Arial"/>
    </font>
    <font/>
    <font>
      <i/>
      <sz val="10.0"/>
      <color rgb="FF4B5563"/>
      <name val="Arial"/>
    </font>
    <font>
      <b/>
      <sz val="11.0"/>
      <color rgb="FFFFFFFF"/>
      <name val="Arial"/>
    </font>
    <font>
      <b/>
      <sz val="10.0"/>
      <color rgb="FF1E1B4B"/>
      <name val="Arial"/>
    </font>
    <font>
      <sz val="10.0"/>
      <color rgb="FF000000"/>
      <name val="Arial"/>
    </font>
    <font>
      <sz val="10.0"/>
      <color rgb="FF0000FF"/>
      <name val="Arial"/>
    </font>
    <font>
      <i/>
      <sz val="10.0"/>
      <color rgb="FF6B7280"/>
      <name val="Arial"/>
    </font>
    <font>
      <b/>
      <sz val="10.0"/>
      <color rgb="FF000000"/>
      <name val="Arial"/>
    </font>
    <font>
      <b/>
      <sz val="10.0"/>
      <color rgb="FF166534"/>
      <name val="Arial"/>
    </font>
    <font>
      <sz val="10.0"/>
      <color rgb="FF6B7280"/>
      <name val="Arial"/>
    </font>
    <font>
      <b/>
      <sz val="10.0"/>
      <color theme="1"/>
      <name val="Arial"/>
    </font>
    <font>
      <sz val="11.0"/>
      <color theme="1"/>
      <name val="Calibri"/>
    </font>
    <font>
      <b/>
      <sz val="9.0"/>
      <color rgb="FFFFFFFF"/>
      <name val="Arial"/>
    </font>
    <font>
      <b/>
      <sz val="10.0"/>
      <color rgb="FFFFFFFF"/>
      <name val="Arial"/>
    </font>
    <font>
      <b/>
      <sz val="10.0"/>
      <color rgb="FF991B1B"/>
      <name val="Arial"/>
    </font>
  </fonts>
  <fills count="9">
    <fill>
      <patternFill patternType="none"/>
    </fill>
    <fill>
      <patternFill patternType="lightGray"/>
    </fill>
    <fill>
      <patternFill patternType="solid">
        <fgColor rgb="FF1E1B4B"/>
        <bgColor rgb="FF1E1B4B"/>
      </patternFill>
    </fill>
    <fill>
      <patternFill patternType="solid">
        <fgColor rgb="FF6B21A8"/>
        <bgColor rgb="FF6B21A8"/>
      </patternFill>
    </fill>
    <fill>
      <patternFill patternType="solid">
        <fgColor rgb="FFF3F4F6"/>
        <bgColor rgb="FFF3F4F6"/>
      </patternFill>
    </fill>
    <fill>
      <patternFill patternType="solid">
        <fgColor rgb="FFDCFCE7"/>
        <bgColor rgb="FFDCFCE7"/>
      </patternFill>
    </fill>
    <fill>
      <patternFill patternType="solid">
        <fgColor rgb="FFFEF08A"/>
        <bgColor rgb="FFFEF08A"/>
      </patternFill>
    </fill>
    <fill>
      <patternFill patternType="solid">
        <fgColor rgb="FFEDE9FE"/>
        <bgColor rgb="FFEDE9FE"/>
      </patternFill>
    </fill>
    <fill>
      <patternFill patternType="solid">
        <fgColor rgb="FFFEE2E2"/>
        <bgColor rgb="FFFEE2E2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D1D5DB"/>
      </left>
      <top style="thin">
        <color rgb="FFD1D5DB"/>
      </top>
      <bottom style="thin">
        <color rgb="FFD1D5DB"/>
      </bottom>
    </border>
    <border>
      <top style="thin">
        <color rgb="FFD1D5DB"/>
      </top>
      <bottom style="thin">
        <color rgb="FFD1D5DB"/>
      </bottom>
    </border>
    <border>
      <right/>
      <top style="thin">
        <color rgb="FFD1D5DB"/>
      </top>
      <bottom style="thin">
        <color rgb="FFD1D5DB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shrinkToFit="0" vertical="center" wrapText="1"/>
    </xf>
    <xf borderId="1" fillId="3" fontId="4" numFmtId="0" xfId="0" applyAlignment="1" applyBorder="1" applyFill="1" applyFont="1">
      <alignment horizontal="left" shrinkToFit="0" vertical="center" wrapText="0"/>
    </xf>
    <xf borderId="4" fillId="4" fontId="5" numFmtId="0" xfId="0" applyAlignment="1" applyBorder="1" applyFill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0"/>
    </xf>
    <xf borderId="4" fillId="0" fontId="7" numFmtId="164" xfId="0" applyAlignment="1" applyBorder="1" applyFont="1" applyNumberFormat="1">
      <alignment horizontal="right" shrinkToFit="0" vertical="center" wrapText="0"/>
    </xf>
    <xf borderId="4" fillId="0" fontId="8" numFmtId="0" xfId="0" applyAlignment="1" applyBorder="1" applyFont="1">
      <alignment horizontal="left" shrinkToFit="0" vertical="center" wrapText="0"/>
    </xf>
    <xf borderId="4" fillId="0" fontId="7" numFmtId="165" xfId="0" applyAlignment="1" applyBorder="1" applyFont="1" applyNumberFormat="1">
      <alignment horizontal="right" shrinkToFit="0" vertical="center" wrapText="0"/>
    </xf>
    <xf borderId="4" fillId="0" fontId="7" numFmtId="166" xfId="0" applyAlignment="1" applyBorder="1" applyFont="1" applyNumberFormat="1">
      <alignment horizontal="right" shrinkToFit="0" vertical="center" wrapText="0"/>
    </xf>
    <xf borderId="4" fillId="0" fontId="6" numFmtId="165" xfId="0" applyAlignment="1" applyBorder="1" applyFont="1" applyNumberFormat="1">
      <alignment horizontal="right" shrinkToFit="0" vertical="center" wrapText="0"/>
    </xf>
    <xf borderId="4" fillId="0" fontId="9" numFmtId="0" xfId="0" applyAlignment="1" applyBorder="1" applyFont="1">
      <alignment horizontal="left" shrinkToFit="0" vertical="center" wrapText="0"/>
    </xf>
    <xf borderId="4" fillId="5" fontId="10" numFmtId="165" xfId="0" applyAlignment="1" applyBorder="1" applyFill="1" applyFont="1" applyNumberFormat="1">
      <alignment horizontal="right" shrinkToFit="0" vertical="center" wrapText="0"/>
    </xf>
    <xf borderId="4" fillId="6" fontId="6" numFmtId="0" xfId="0" applyAlignment="1" applyBorder="1" applyFill="1" applyFont="1">
      <alignment horizontal="left" shrinkToFit="0" vertical="center" wrapText="0"/>
    </xf>
    <xf borderId="4" fillId="0" fontId="11" numFmtId="0" xfId="0" applyAlignment="1" applyBorder="1" applyFont="1">
      <alignment horizontal="center" shrinkToFit="0" vertical="center" wrapText="1"/>
    </xf>
    <xf borderId="4" fillId="7" fontId="9" numFmtId="0" xfId="0" applyAlignment="1" applyBorder="1" applyFill="1" applyFont="1">
      <alignment horizontal="left" shrinkToFit="0" vertical="center" wrapText="0"/>
    </xf>
    <xf borderId="4" fillId="7" fontId="12" numFmtId="164" xfId="0" applyAlignment="1" applyBorder="1" applyFont="1" applyNumberFormat="1">
      <alignment horizontal="right" shrinkToFit="0" vertical="center" wrapText="0"/>
    </xf>
    <xf borderId="4" fillId="2" fontId="13" numFmtId="0" xfId="0" applyAlignment="1" applyBorder="1" applyFont="1">
      <alignment shrinkToFit="0" vertical="bottom" wrapText="0"/>
    </xf>
    <xf borderId="4" fillId="2" fontId="14" numFmtId="0" xfId="0" applyAlignment="1" applyBorder="1" applyFont="1">
      <alignment horizontal="center" shrinkToFit="0" vertical="center" wrapText="1"/>
    </xf>
    <xf borderId="4" fillId="3" fontId="14" numFmtId="0" xfId="0" applyAlignment="1" applyBorder="1" applyFont="1">
      <alignment horizontal="center" shrinkToFit="0" vertical="center" wrapText="1"/>
    </xf>
    <xf borderId="1" fillId="3" fontId="15" numFmtId="0" xfId="0" applyAlignment="1" applyBorder="1" applyFont="1">
      <alignment horizontal="left" shrinkToFit="0" vertical="center" wrapText="0"/>
    </xf>
    <xf borderId="4" fillId="7" fontId="9" numFmtId="165" xfId="0" applyAlignment="1" applyBorder="1" applyFont="1" applyNumberFormat="1">
      <alignment horizontal="right" shrinkToFit="0" vertical="center" wrapText="0"/>
    </xf>
    <xf borderId="4" fillId="0" fontId="6" numFmtId="164" xfId="0" applyAlignment="1" applyBorder="1" applyFont="1" applyNumberFormat="1">
      <alignment horizontal="right" shrinkToFit="0" vertical="center" wrapText="0"/>
    </xf>
    <xf borderId="4" fillId="7" fontId="9" numFmtId="164" xfId="0" applyAlignment="1" applyBorder="1" applyFont="1" applyNumberFormat="1">
      <alignment horizontal="right" shrinkToFit="0" vertical="center" wrapText="0"/>
    </xf>
    <xf borderId="4" fillId="8" fontId="16" numFmtId="0" xfId="0" applyAlignment="1" applyBorder="1" applyFill="1" applyFont="1">
      <alignment horizontal="left" shrinkToFit="0" vertical="center" wrapText="0"/>
    </xf>
    <xf borderId="4" fillId="8" fontId="16" numFmtId="164" xfId="0" applyAlignment="1" applyBorder="1" applyFont="1" applyNumberFormat="1">
      <alignment horizontal="right" shrinkToFit="0" vertical="center" wrapText="0"/>
    </xf>
    <xf borderId="4" fillId="0" fontId="12" numFmtId="164" xfId="0" applyAlignment="1" applyBorder="1" applyFont="1" applyNumberFormat="1">
      <alignment horizontal="right" shrinkToFit="0" vertical="center" wrapText="0"/>
    </xf>
    <xf borderId="4" fillId="0" fontId="6" numFmtId="167" xfId="0" applyAlignment="1" applyBorder="1" applyFont="1" applyNumberFormat="1">
      <alignment horizontal="right" shrinkToFit="0" vertical="center" wrapText="0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0" fontId="6" numFmtId="165" xfId="0" applyAlignment="1" applyBorder="1" applyFont="1" applyNumberFormat="1">
      <alignment horizontal="center" shrinkToFit="0" vertical="center" wrapText="1"/>
    </xf>
    <xf borderId="4" fillId="0" fontId="6" numFmtId="49" xfId="0" applyAlignment="1" applyBorder="1" applyFont="1" applyNumberFormat="1">
      <alignment horizontal="center" shrinkToFit="0" vertical="center" wrapText="1"/>
    </xf>
    <xf borderId="4" fillId="0" fontId="6" numFmtId="164" xfId="0" applyAlignment="1" applyBorder="1" applyFont="1" applyNumberFormat="1">
      <alignment horizontal="center" shrinkToFit="0" vertical="center" wrapText="1"/>
    </xf>
    <xf borderId="4" fillId="0" fontId="16" numFmtId="164" xfId="0" applyAlignment="1" applyBorder="1" applyFont="1" applyNumberFormat="1">
      <alignment horizontal="center" shrinkToFit="0" vertical="center" wrapText="1"/>
    </xf>
    <xf borderId="4" fillId="8" fontId="16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left" shrinkToFit="0" vertical="center" wrapText="1"/>
    </xf>
    <xf borderId="4" fillId="0" fontId="9" numFmtId="165" xfId="0" applyAlignment="1" applyBorder="1" applyFont="1" applyNumberFormat="1">
      <alignment horizontal="center" shrinkToFit="0" vertical="center" wrapText="1"/>
    </xf>
    <xf borderId="4" fillId="0" fontId="9" numFmtId="49" xfId="0" applyAlignment="1" applyBorder="1" applyFont="1" applyNumberFormat="1">
      <alignment horizontal="center" shrinkToFit="0" vertical="center" wrapText="1"/>
    </xf>
    <xf borderId="4" fillId="0" fontId="9" numFmtId="164" xfId="0" applyAlignment="1" applyBorder="1" applyFont="1" applyNumberFormat="1">
      <alignment horizontal="center" shrinkToFit="0" vertical="center" wrapText="1"/>
    </xf>
    <xf borderId="4" fillId="0" fontId="10" numFmtId="164" xfId="0" applyAlignment="1" applyBorder="1" applyFont="1" applyNumberFormat="1">
      <alignment horizontal="center" shrinkToFit="0" vertical="center" wrapText="1"/>
    </xf>
    <xf borderId="4" fillId="5" fontId="10" numFmtId="0" xfId="0" applyAlignment="1" applyBorder="1" applyFont="1">
      <alignment horizontal="center" shrinkToFit="0" vertical="center" wrapText="1"/>
    </xf>
    <xf borderId="5" fillId="7" fontId="5" numFmtId="0" xfId="0" applyAlignment="1" applyBorder="1" applyFont="1">
      <alignment horizontal="left" shrinkToFit="0" vertical="center" wrapText="1"/>
    </xf>
    <xf borderId="6" fillId="0" fontId="2" numFmtId="0" xfId="0" applyBorder="1" applyFont="1"/>
    <xf borderId="7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171450</xdr:colOff>
      <xdr:row>0</xdr:row>
      <xdr:rowOff>0</xdr:rowOff>
    </xdr:from>
    <xdr:ext cx="1819275" cy="781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B21A8"/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38.0"/>
    <col customWidth="1" min="2" max="3" width="16.0"/>
    <col customWidth="1" min="4" max="4" width="44.0"/>
    <col customWidth="1" min="5" max="26" width="8.71"/>
  </cols>
  <sheetData>
    <row r="1" ht="65.25" customHeight="1">
      <c r="A1" s="1" t="s">
        <v>0</v>
      </c>
      <c r="B1" s="2"/>
      <c r="C1" s="2"/>
      <c r="D1" s="2"/>
      <c r="E1" s="2"/>
      <c r="F1" s="3"/>
    </row>
    <row r="2" ht="15.75" customHeight="1">
      <c r="A2" s="4" t="s">
        <v>1</v>
      </c>
    </row>
    <row r="3" ht="6.0" customHeight="1"/>
    <row r="4" ht="19.5" customHeight="1">
      <c r="A4" s="5" t="s">
        <v>2</v>
      </c>
      <c r="B4" s="2"/>
      <c r="C4" s="2"/>
      <c r="D4" s="2"/>
      <c r="E4" s="2"/>
      <c r="F4" s="3"/>
    </row>
    <row r="5" ht="18.0" customHeight="1">
      <c r="A5" s="6" t="s">
        <v>3</v>
      </c>
      <c r="B5" s="6" t="s">
        <v>4</v>
      </c>
      <c r="C5" s="6" t="s">
        <v>5</v>
      </c>
    </row>
    <row r="6" ht="15.75" customHeight="1">
      <c r="A6" s="7" t="s">
        <v>6</v>
      </c>
      <c r="B6" s="8">
        <v>179.0</v>
      </c>
      <c r="C6" s="9" t="s">
        <v>7</v>
      </c>
    </row>
    <row r="7" ht="15.75" customHeight="1">
      <c r="A7" s="7" t="s">
        <v>8</v>
      </c>
      <c r="B7" s="8">
        <v>249.0</v>
      </c>
      <c r="C7" s="9" t="s">
        <v>9</v>
      </c>
    </row>
    <row r="8" ht="15.75" customHeight="1">
      <c r="A8" s="7" t="s">
        <v>10</v>
      </c>
      <c r="B8" s="8">
        <v>99.0</v>
      </c>
      <c r="C8" s="9" t="s">
        <v>11</v>
      </c>
    </row>
    <row r="9" ht="15.75" customHeight="1">
      <c r="A9" s="7" t="s">
        <v>12</v>
      </c>
      <c r="B9" s="10">
        <v>10.0</v>
      </c>
      <c r="C9" s="9" t="s">
        <v>13</v>
      </c>
    </row>
    <row r="10" ht="15.75" customHeight="1">
      <c r="A10" s="7" t="s">
        <v>14</v>
      </c>
      <c r="B10" s="11">
        <v>0.3</v>
      </c>
      <c r="C10" s="9" t="s">
        <v>15</v>
      </c>
    </row>
    <row r="11" ht="19.5" customHeight="1">
      <c r="A11" s="5" t="s">
        <v>16</v>
      </c>
      <c r="B11" s="2"/>
      <c r="C11" s="2"/>
      <c r="D11" s="2"/>
      <c r="E11" s="2"/>
      <c r="F11" s="3"/>
    </row>
    <row r="12" ht="30.75" customHeight="1">
      <c r="A12" s="6" t="s">
        <v>17</v>
      </c>
      <c r="B12" s="6" t="s">
        <v>18</v>
      </c>
      <c r="C12" s="6" t="s">
        <v>19</v>
      </c>
      <c r="D12" s="6" t="s">
        <v>5</v>
      </c>
    </row>
    <row r="13" ht="15.75" customHeight="1">
      <c r="A13" s="7" t="s">
        <v>20</v>
      </c>
      <c r="B13" s="10">
        <v>100.0</v>
      </c>
      <c r="C13" s="12">
        <f>SUM(B13)</f>
        <v>100</v>
      </c>
      <c r="D13" s="9" t="s">
        <v>21</v>
      </c>
    </row>
    <row r="14" ht="15.75" customHeight="1">
      <c r="A14" s="7" t="s">
        <v>22</v>
      </c>
      <c r="B14" s="10">
        <v>150.0</v>
      </c>
      <c r="C14" s="12">
        <f>SUM(B13:B14)</f>
        <v>250</v>
      </c>
      <c r="D14" s="9" t="s">
        <v>23</v>
      </c>
    </row>
    <row r="15" ht="15.75" customHeight="1">
      <c r="A15" s="7" t="s">
        <v>24</v>
      </c>
      <c r="B15" s="10">
        <v>200.0</v>
      </c>
      <c r="C15" s="12">
        <f>SUM(B13:B15)</f>
        <v>450</v>
      </c>
      <c r="D15" s="9" t="s">
        <v>25</v>
      </c>
    </row>
    <row r="16" ht="15.75" customHeight="1">
      <c r="A16" s="7" t="s">
        <v>26</v>
      </c>
      <c r="B16" s="10">
        <v>250.0</v>
      </c>
      <c r="C16" s="12">
        <f>SUM(B13:B16)</f>
        <v>700</v>
      </c>
      <c r="D16" s="9" t="s">
        <v>27</v>
      </c>
    </row>
    <row r="17" ht="15.75" customHeight="1">
      <c r="A17" s="7" t="s">
        <v>28</v>
      </c>
      <c r="B17" s="10">
        <v>300.0</v>
      </c>
      <c r="C17" s="12">
        <f>SUM(B13:B17)</f>
        <v>1000</v>
      </c>
      <c r="D17" s="9" t="s">
        <v>29</v>
      </c>
    </row>
    <row r="18" ht="15.75" customHeight="1">
      <c r="A18" s="7" t="s">
        <v>30</v>
      </c>
      <c r="B18" s="10">
        <v>500.0</v>
      </c>
      <c r="C18" s="12">
        <f>SUM(B13:B18)</f>
        <v>1500</v>
      </c>
      <c r="D18" s="9" t="s">
        <v>31</v>
      </c>
    </row>
    <row r="19" ht="15.75" customHeight="1">
      <c r="A19" s="13" t="s">
        <v>32</v>
      </c>
      <c r="B19" s="10">
        <v>500.0</v>
      </c>
      <c r="C19" s="14">
        <f>SUM(B13:B19)</f>
        <v>2000</v>
      </c>
      <c r="D19" s="9" t="s">
        <v>33</v>
      </c>
    </row>
    <row r="20" ht="15.75" customHeight="1">
      <c r="A20" s="7" t="s">
        <v>34</v>
      </c>
      <c r="B20" s="10">
        <v>450.0</v>
      </c>
      <c r="C20" s="12">
        <f>SUM(B13:B20)</f>
        <v>2450</v>
      </c>
      <c r="D20" s="9" t="s">
        <v>35</v>
      </c>
    </row>
    <row r="21" ht="15.75" customHeight="1">
      <c r="A21" s="7" t="s">
        <v>36</v>
      </c>
      <c r="B21" s="10">
        <v>400.0</v>
      </c>
      <c r="C21" s="12">
        <f>SUM(B13:B21)</f>
        <v>2850</v>
      </c>
      <c r="D21" s="9" t="s">
        <v>37</v>
      </c>
    </row>
    <row r="22" ht="15.75" customHeight="1">
      <c r="A22" s="15" t="s">
        <v>38</v>
      </c>
      <c r="B22" s="10">
        <v>350.0</v>
      </c>
      <c r="C22" s="12">
        <f>SUM(B13:B22)</f>
        <v>3200</v>
      </c>
      <c r="D22" s="9" t="s">
        <v>39</v>
      </c>
    </row>
    <row r="23" ht="15.75" customHeight="1">
      <c r="A23" s="7" t="s">
        <v>40</v>
      </c>
      <c r="B23" s="10">
        <v>300.0</v>
      </c>
      <c r="C23" s="12">
        <f>SUM(B13:B23)</f>
        <v>3500</v>
      </c>
      <c r="D23" s="9" t="s">
        <v>41</v>
      </c>
    </row>
    <row r="24" ht="15.75" customHeight="1">
      <c r="A24" s="13" t="s">
        <v>42</v>
      </c>
      <c r="B24" s="10">
        <v>300.0</v>
      </c>
      <c r="C24" s="12">
        <f>SUM(B13:B24)</f>
        <v>3800</v>
      </c>
      <c r="D24" s="9" t="s">
        <v>43</v>
      </c>
    </row>
    <row r="25" ht="15.75" customHeight="1"/>
    <row r="26" ht="19.5" customHeight="1">
      <c r="A26" s="5" t="s">
        <v>44</v>
      </c>
      <c r="B26" s="2"/>
      <c r="C26" s="2"/>
      <c r="D26" s="2"/>
      <c r="E26" s="2"/>
      <c r="F26" s="3"/>
    </row>
    <row r="27" ht="18.0" customHeight="1">
      <c r="A27" s="6" t="s">
        <v>45</v>
      </c>
      <c r="B27" s="6" t="s">
        <v>46</v>
      </c>
      <c r="C27" s="6" t="s">
        <v>47</v>
      </c>
      <c r="D27" s="6" t="s">
        <v>5</v>
      </c>
    </row>
    <row r="28" ht="15.75" customHeight="1">
      <c r="A28" s="7" t="s">
        <v>48</v>
      </c>
      <c r="B28" s="8">
        <v>2500.0</v>
      </c>
      <c r="C28" s="16" t="s">
        <v>49</v>
      </c>
      <c r="D28" s="9" t="s">
        <v>50</v>
      </c>
    </row>
    <row r="29" ht="15.75" customHeight="1">
      <c r="A29" s="7" t="s">
        <v>51</v>
      </c>
      <c r="B29" s="8">
        <v>1562.0</v>
      </c>
      <c r="C29" s="16" t="s">
        <v>52</v>
      </c>
      <c r="D29" s="9" t="s">
        <v>53</v>
      </c>
    </row>
    <row r="30" ht="15.75" customHeight="1">
      <c r="A30" s="7" t="s">
        <v>54</v>
      </c>
      <c r="B30" s="8">
        <v>937.0</v>
      </c>
      <c r="C30" s="16" t="s">
        <v>55</v>
      </c>
      <c r="D30" s="9" t="s">
        <v>56</v>
      </c>
    </row>
    <row r="31" ht="15.75" customHeight="1">
      <c r="A31" s="7" t="s">
        <v>57</v>
      </c>
      <c r="B31" s="8">
        <v>937.0</v>
      </c>
      <c r="C31" s="16" t="s">
        <v>55</v>
      </c>
      <c r="D31" s="9" t="s">
        <v>58</v>
      </c>
    </row>
    <row r="32" ht="15.75" customHeight="1">
      <c r="A32" s="7" t="s">
        <v>59</v>
      </c>
      <c r="B32" s="8">
        <v>312.0</v>
      </c>
      <c r="C32" s="16" t="s">
        <v>60</v>
      </c>
      <c r="D32" s="9" t="s">
        <v>61</v>
      </c>
    </row>
    <row r="33" ht="18.0" customHeight="1">
      <c r="A33" s="17" t="s">
        <v>62</v>
      </c>
      <c r="B33" s="18">
        <f>SUM(B28:B32)</f>
        <v>6248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F1"/>
    <mergeCell ref="A2:F2"/>
    <mergeCell ref="A4:F4"/>
    <mergeCell ref="A11:F11"/>
    <mergeCell ref="A26:F26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E1B4B"/>
    <pageSetUpPr/>
  </sheetPr>
  <sheetViews>
    <sheetView showGridLines="0"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4.43" defaultRowHeight="15.0"/>
  <cols>
    <col customWidth="1" min="1" max="1" width="36.0"/>
    <col customWidth="1" min="2" max="13" width="11.0"/>
    <col customWidth="1" min="14" max="14" width="14.0"/>
    <col customWidth="1" min="15" max="26" width="8.71"/>
  </cols>
  <sheetData>
    <row r="1" ht="30.0" customHeight="1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5.75" customHeight="1">
      <c r="A2" s="4" t="s">
        <v>64</v>
      </c>
    </row>
    <row r="3" ht="6.0" customHeight="1"/>
    <row r="4" ht="21.75" customHeight="1">
      <c r="A4" s="19"/>
      <c r="B4" s="20" t="s">
        <v>65</v>
      </c>
      <c r="C4" s="20" t="s">
        <v>66</v>
      </c>
      <c r="D4" s="20" t="s">
        <v>67</v>
      </c>
      <c r="E4" s="20" t="s">
        <v>68</v>
      </c>
      <c r="F4" s="20" t="s">
        <v>69</v>
      </c>
      <c r="G4" s="20" t="s">
        <v>70</v>
      </c>
      <c r="H4" s="20" t="s">
        <v>71</v>
      </c>
      <c r="I4" s="20" t="s">
        <v>72</v>
      </c>
      <c r="J4" s="20" t="s">
        <v>73</v>
      </c>
      <c r="K4" s="20" t="s">
        <v>74</v>
      </c>
      <c r="L4" s="20" t="s">
        <v>75</v>
      </c>
      <c r="M4" s="20" t="s">
        <v>76</v>
      </c>
      <c r="N4" s="21" t="s">
        <v>77</v>
      </c>
    </row>
    <row r="5" ht="18.0" customHeight="1">
      <c r="A5" s="22" t="s">
        <v>78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</row>
    <row r="6" ht="15.75" customHeight="1">
      <c r="A6" s="7" t="s">
        <v>79</v>
      </c>
      <c r="B6" s="12">
        <f>Assumptions!C13</f>
        <v>100</v>
      </c>
      <c r="C6" s="12">
        <f>Assumptions!C14</f>
        <v>250</v>
      </c>
      <c r="D6" s="12">
        <f>Assumptions!C15</f>
        <v>450</v>
      </c>
      <c r="E6" s="12">
        <f>Assumptions!C16</f>
        <v>700</v>
      </c>
      <c r="F6" s="12">
        <f>Assumptions!C17</f>
        <v>1000</v>
      </c>
      <c r="G6" s="12">
        <f>Assumptions!C18</f>
        <v>1500</v>
      </c>
      <c r="H6" s="12">
        <f>Assumptions!C19</f>
        <v>2000</v>
      </c>
      <c r="I6" s="12">
        <f>Assumptions!C20</f>
        <v>2450</v>
      </c>
      <c r="J6" s="12">
        <f>Assumptions!C21</f>
        <v>2850</v>
      </c>
      <c r="K6" s="12">
        <f>Assumptions!C22</f>
        <v>3200</v>
      </c>
      <c r="L6" s="12">
        <f>Assumptions!C23</f>
        <v>3500</v>
      </c>
      <c r="M6" s="12">
        <f>Assumptions!C24</f>
        <v>3800</v>
      </c>
      <c r="N6" s="23">
        <f t="shared" ref="N6:N10" si="2">SUM(B6:M6)</f>
        <v>21800</v>
      </c>
    </row>
    <row r="7" ht="15.75" customHeight="1">
      <c r="A7" s="7" t="s">
        <v>80</v>
      </c>
      <c r="B7" s="24">
        <f>B6*Assumptions!B6</f>
        <v>17900</v>
      </c>
      <c r="C7" s="24">
        <f>C6*Assumptions!B6</f>
        <v>44750</v>
      </c>
      <c r="D7" s="24">
        <f>D6*Assumptions!B6</f>
        <v>80550</v>
      </c>
      <c r="E7" s="24">
        <f>E6*Assumptions!B6</f>
        <v>125300</v>
      </c>
      <c r="F7" s="24">
        <f>F6*Assumptions!B6</f>
        <v>179000</v>
      </c>
      <c r="G7" s="24">
        <f>G6*Assumptions!B6</f>
        <v>268500</v>
      </c>
      <c r="H7" s="24">
        <f>H6*Assumptions!B6</f>
        <v>358000</v>
      </c>
      <c r="I7" s="24">
        <f>I6*Assumptions!B6</f>
        <v>438550</v>
      </c>
      <c r="J7" s="24">
        <f>J6*Assumptions!B6</f>
        <v>510150</v>
      </c>
      <c r="K7" s="24">
        <f t="shared" ref="K7:M7" si="1">0</f>
        <v>0</v>
      </c>
      <c r="L7" s="24">
        <f t="shared" si="1"/>
        <v>0</v>
      </c>
      <c r="M7" s="24">
        <f t="shared" si="1"/>
        <v>0</v>
      </c>
      <c r="N7" s="25">
        <f t="shared" si="2"/>
        <v>2022700</v>
      </c>
    </row>
    <row r="8" ht="15.75" customHeight="1">
      <c r="A8" s="7" t="s">
        <v>81</v>
      </c>
      <c r="B8" s="24">
        <f t="shared" ref="B8:J8" si="3">0</f>
        <v>0</v>
      </c>
      <c r="C8" s="24">
        <f t="shared" si="3"/>
        <v>0</v>
      </c>
      <c r="D8" s="24">
        <f t="shared" si="3"/>
        <v>0</v>
      </c>
      <c r="E8" s="24">
        <f t="shared" si="3"/>
        <v>0</v>
      </c>
      <c r="F8" s="24">
        <f t="shared" si="3"/>
        <v>0</v>
      </c>
      <c r="G8" s="24">
        <f t="shared" si="3"/>
        <v>0</v>
      </c>
      <c r="H8" s="24">
        <f t="shared" si="3"/>
        <v>0</v>
      </c>
      <c r="I8" s="24">
        <f t="shared" si="3"/>
        <v>0</v>
      </c>
      <c r="J8" s="24">
        <f t="shared" si="3"/>
        <v>0</v>
      </c>
      <c r="K8" s="24">
        <f>K6*Assumptions!B7</f>
        <v>796800</v>
      </c>
      <c r="L8" s="24">
        <f>L6*Assumptions!B7</f>
        <v>871500</v>
      </c>
      <c r="M8" s="24">
        <f>M6*Assumptions!B7</f>
        <v>946200</v>
      </c>
      <c r="N8" s="25">
        <f t="shared" si="2"/>
        <v>2614500</v>
      </c>
    </row>
    <row r="9" ht="15.75" customHeight="1">
      <c r="A9" s="7" t="s">
        <v>82</v>
      </c>
      <c r="B9" s="24">
        <f t="shared" ref="B9:J9" si="4">0</f>
        <v>0</v>
      </c>
      <c r="C9" s="24">
        <f t="shared" si="4"/>
        <v>0</v>
      </c>
      <c r="D9" s="24">
        <f t="shared" si="4"/>
        <v>0</v>
      </c>
      <c r="E9" s="24">
        <f t="shared" si="4"/>
        <v>0</v>
      </c>
      <c r="F9" s="24">
        <f t="shared" si="4"/>
        <v>0</v>
      </c>
      <c r="G9" s="24">
        <f t="shared" si="4"/>
        <v>0</v>
      </c>
      <c r="H9" s="24">
        <f t="shared" si="4"/>
        <v>0</v>
      </c>
      <c r="I9" s="24">
        <f t="shared" si="4"/>
        <v>0</v>
      </c>
      <c r="J9" s="24">
        <f t="shared" si="4"/>
        <v>0</v>
      </c>
      <c r="K9" s="24">
        <f>K6*Assumptions!B10*Assumptions!B8</f>
        <v>95040</v>
      </c>
      <c r="L9" s="24">
        <f>L6*Assumptions!B10*Assumptions!B8</f>
        <v>103950</v>
      </c>
      <c r="M9" s="24">
        <f>M6*Assumptions!B10*Assumptions!B8</f>
        <v>112860</v>
      </c>
      <c r="N9" s="25">
        <f t="shared" si="2"/>
        <v>311850</v>
      </c>
    </row>
    <row r="10" ht="15.75" customHeight="1">
      <c r="A10" s="17" t="s">
        <v>83</v>
      </c>
      <c r="B10" s="25">
        <f t="shared" ref="B10:M10" si="5">SUM(B7:B9)</f>
        <v>17900</v>
      </c>
      <c r="C10" s="25">
        <f t="shared" si="5"/>
        <v>44750</v>
      </c>
      <c r="D10" s="25">
        <f t="shared" si="5"/>
        <v>80550</v>
      </c>
      <c r="E10" s="25">
        <f t="shared" si="5"/>
        <v>125300</v>
      </c>
      <c r="F10" s="25">
        <f t="shared" si="5"/>
        <v>179000</v>
      </c>
      <c r="G10" s="25">
        <f t="shared" si="5"/>
        <v>268500</v>
      </c>
      <c r="H10" s="25">
        <f t="shared" si="5"/>
        <v>358000</v>
      </c>
      <c r="I10" s="25">
        <f t="shared" si="5"/>
        <v>438550</v>
      </c>
      <c r="J10" s="25">
        <f t="shared" si="5"/>
        <v>510150</v>
      </c>
      <c r="K10" s="25">
        <f t="shared" si="5"/>
        <v>891840</v>
      </c>
      <c r="L10" s="25">
        <f t="shared" si="5"/>
        <v>975450</v>
      </c>
      <c r="M10" s="25">
        <f t="shared" si="5"/>
        <v>1059060</v>
      </c>
      <c r="N10" s="25">
        <f t="shared" si="2"/>
        <v>4949050</v>
      </c>
    </row>
    <row r="11" ht="18.0" customHeight="1">
      <c r="A11" s="22" t="s">
        <v>84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</row>
    <row r="12" ht="15.75" customHeight="1">
      <c r="A12" s="7" t="s">
        <v>85</v>
      </c>
      <c r="B12" s="24">
        <f>Assumptions!B28</f>
        <v>2500</v>
      </c>
      <c r="C12" s="24">
        <f>Assumptions!B28</f>
        <v>2500</v>
      </c>
      <c r="D12" s="24">
        <f>Assumptions!B28</f>
        <v>2500</v>
      </c>
      <c r="E12" s="24">
        <f>Assumptions!B28</f>
        <v>2500</v>
      </c>
      <c r="F12" s="24">
        <f>Assumptions!B28</f>
        <v>2500</v>
      </c>
      <c r="G12" s="24">
        <f>Assumptions!B28</f>
        <v>2500</v>
      </c>
      <c r="H12" s="24">
        <f>Assumptions!B28</f>
        <v>2500</v>
      </c>
      <c r="I12" s="24">
        <f>Assumptions!B28</f>
        <v>2500</v>
      </c>
      <c r="J12" s="24">
        <f>Assumptions!B28</f>
        <v>2500</v>
      </c>
      <c r="K12" s="24">
        <f>Assumptions!B28</f>
        <v>2500</v>
      </c>
      <c r="L12" s="24">
        <f>Assumptions!B28</f>
        <v>2500</v>
      </c>
      <c r="M12" s="24">
        <f>Assumptions!B28</f>
        <v>2500</v>
      </c>
      <c r="N12" s="25">
        <f t="shared" ref="N12:N17" si="6">SUM(B12:M12)</f>
        <v>30000</v>
      </c>
    </row>
    <row r="13" ht="15.75" customHeight="1">
      <c r="A13" s="7" t="s">
        <v>86</v>
      </c>
      <c r="B13" s="24">
        <f>Assumptions!B29</f>
        <v>1562</v>
      </c>
      <c r="C13" s="24">
        <f>Assumptions!B29</f>
        <v>1562</v>
      </c>
      <c r="D13" s="24">
        <f>Assumptions!B29</f>
        <v>1562</v>
      </c>
      <c r="E13" s="24">
        <f>Assumptions!B29</f>
        <v>1562</v>
      </c>
      <c r="F13" s="24">
        <f>Assumptions!B29</f>
        <v>1562</v>
      </c>
      <c r="G13" s="24">
        <f>Assumptions!B29</f>
        <v>1562</v>
      </c>
      <c r="H13" s="24">
        <f>Assumptions!B29</f>
        <v>1562</v>
      </c>
      <c r="I13" s="24">
        <f>Assumptions!B29</f>
        <v>1562</v>
      </c>
      <c r="J13" s="24">
        <f>Assumptions!B29</f>
        <v>1562</v>
      </c>
      <c r="K13" s="24">
        <f>Assumptions!B29</f>
        <v>1562</v>
      </c>
      <c r="L13" s="24">
        <f>Assumptions!B29</f>
        <v>1562</v>
      </c>
      <c r="M13" s="24">
        <f>Assumptions!B29</f>
        <v>1562</v>
      </c>
      <c r="N13" s="25">
        <f t="shared" si="6"/>
        <v>18744</v>
      </c>
    </row>
    <row r="14" ht="15.75" customHeight="1">
      <c r="A14" s="7" t="s">
        <v>87</v>
      </c>
      <c r="B14" s="24">
        <f>Assumptions!B30</f>
        <v>937</v>
      </c>
      <c r="C14" s="24">
        <f>Assumptions!B30</f>
        <v>937</v>
      </c>
      <c r="D14" s="24">
        <f>Assumptions!B30</f>
        <v>937</v>
      </c>
      <c r="E14" s="24">
        <f>Assumptions!B30</f>
        <v>937</v>
      </c>
      <c r="F14" s="24">
        <f>Assumptions!B30</f>
        <v>937</v>
      </c>
      <c r="G14" s="24">
        <f>Assumptions!B30</f>
        <v>937</v>
      </c>
      <c r="H14" s="24">
        <f>Assumptions!B30</f>
        <v>937</v>
      </c>
      <c r="I14" s="24">
        <f>Assumptions!B30</f>
        <v>937</v>
      </c>
      <c r="J14" s="24">
        <f>Assumptions!B30</f>
        <v>937</v>
      </c>
      <c r="K14" s="24">
        <f>Assumptions!B30</f>
        <v>937</v>
      </c>
      <c r="L14" s="24">
        <f>Assumptions!B30</f>
        <v>937</v>
      </c>
      <c r="M14" s="24">
        <f>Assumptions!B30</f>
        <v>937</v>
      </c>
      <c r="N14" s="25">
        <f t="shared" si="6"/>
        <v>11244</v>
      </c>
    </row>
    <row r="15" ht="15.75" customHeight="1">
      <c r="A15" s="7" t="s">
        <v>88</v>
      </c>
      <c r="B15" s="24">
        <f>Assumptions!B31</f>
        <v>937</v>
      </c>
      <c r="C15" s="24">
        <f>Assumptions!B31</f>
        <v>937</v>
      </c>
      <c r="D15" s="24">
        <f>Assumptions!B31</f>
        <v>937</v>
      </c>
      <c r="E15" s="24">
        <f>Assumptions!B31</f>
        <v>937</v>
      </c>
      <c r="F15" s="24">
        <f>Assumptions!B31</f>
        <v>937</v>
      </c>
      <c r="G15" s="24">
        <f>Assumptions!B31</f>
        <v>937</v>
      </c>
      <c r="H15" s="24">
        <f>Assumptions!B31</f>
        <v>937</v>
      </c>
      <c r="I15" s="24">
        <f>Assumptions!B31</f>
        <v>937</v>
      </c>
      <c r="J15" s="24">
        <f>Assumptions!B31</f>
        <v>937</v>
      </c>
      <c r="K15" s="24">
        <f>Assumptions!B31</f>
        <v>937</v>
      </c>
      <c r="L15" s="24">
        <f>Assumptions!B31</f>
        <v>937</v>
      </c>
      <c r="M15" s="24">
        <f>Assumptions!B31</f>
        <v>937</v>
      </c>
      <c r="N15" s="25">
        <f t="shared" si="6"/>
        <v>11244</v>
      </c>
    </row>
    <row r="16" ht="15.75" customHeight="1">
      <c r="A16" s="7" t="s">
        <v>89</v>
      </c>
      <c r="B16" s="24">
        <f>Assumptions!B32</f>
        <v>312</v>
      </c>
      <c r="C16" s="24">
        <f>Assumptions!B32</f>
        <v>312</v>
      </c>
      <c r="D16" s="24">
        <f>Assumptions!B32</f>
        <v>312</v>
      </c>
      <c r="E16" s="24">
        <f>Assumptions!B32</f>
        <v>312</v>
      </c>
      <c r="F16" s="24">
        <f>Assumptions!B32</f>
        <v>312</v>
      </c>
      <c r="G16" s="24">
        <f>Assumptions!B32</f>
        <v>312</v>
      </c>
      <c r="H16" s="24">
        <f>Assumptions!B32</f>
        <v>312</v>
      </c>
      <c r="I16" s="24">
        <f>Assumptions!B32</f>
        <v>312</v>
      </c>
      <c r="J16" s="24">
        <f>Assumptions!B32</f>
        <v>312</v>
      </c>
      <c r="K16" s="24">
        <f>Assumptions!B32</f>
        <v>312</v>
      </c>
      <c r="L16" s="24">
        <f>Assumptions!B32</f>
        <v>312</v>
      </c>
      <c r="M16" s="24">
        <f>Assumptions!B32</f>
        <v>312</v>
      </c>
      <c r="N16" s="25">
        <f t="shared" si="6"/>
        <v>3744</v>
      </c>
    </row>
    <row r="17" ht="15.75" customHeight="1">
      <c r="A17" s="26" t="s">
        <v>90</v>
      </c>
      <c r="B17" s="27">
        <f t="shared" ref="B17:M17" si="7">SUM(B12:B16)</f>
        <v>6248</v>
      </c>
      <c r="C17" s="27">
        <f t="shared" si="7"/>
        <v>6248</v>
      </c>
      <c r="D17" s="27">
        <f t="shared" si="7"/>
        <v>6248</v>
      </c>
      <c r="E17" s="27">
        <f t="shared" si="7"/>
        <v>6248</v>
      </c>
      <c r="F17" s="27">
        <f t="shared" si="7"/>
        <v>6248</v>
      </c>
      <c r="G17" s="27">
        <f t="shared" si="7"/>
        <v>6248</v>
      </c>
      <c r="H17" s="27">
        <f t="shared" si="7"/>
        <v>6248</v>
      </c>
      <c r="I17" s="27">
        <f t="shared" si="7"/>
        <v>6248</v>
      </c>
      <c r="J17" s="27">
        <f t="shared" si="7"/>
        <v>6248</v>
      </c>
      <c r="K17" s="27">
        <f t="shared" si="7"/>
        <v>6248</v>
      </c>
      <c r="L17" s="27">
        <f t="shared" si="7"/>
        <v>6248</v>
      </c>
      <c r="M17" s="27">
        <f t="shared" si="7"/>
        <v>6248</v>
      </c>
      <c r="N17" s="27">
        <f t="shared" si="6"/>
        <v>74976</v>
      </c>
    </row>
    <row r="18" ht="18.0" customHeight="1">
      <c r="A18" s="22" t="s">
        <v>91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"/>
    </row>
    <row r="19" ht="15.75" customHeight="1">
      <c r="A19" s="13" t="s">
        <v>92</v>
      </c>
      <c r="B19" s="28">
        <f t="shared" ref="B19:M19" si="8">B10-B17</f>
        <v>11652</v>
      </c>
      <c r="C19" s="28">
        <f t="shared" si="8"/>
        <v>38502</v>
      </c>
      <c r="D19" s="28">
        <f t="shared" si="8"/>
        <v>74302</v>
      </c>
      <c r="E19" s="28">
        <f t="shared" si="8"/>
        <v>119052</v>
      </c>
      <c r="F19" s="28">
        <f t="shared" si="8"/>
        <v>172752</v>
      </c>
      <c r="G19" s="28">
        <f t="shared" si="8"/>
        <v>262252</v>
      </c>
      <c r="H19" s="28">
        <f t="shared" si="8"/>
        <v>351752</v>
      </c>
      <c r="I19" s="28">
        <f t="shared" si="8"/>
        <v>432302</v>
      </c>
      <c r="J19" s="28">
        <f t="shared" si="8"/>
        <v>503902</v>
      </c>
      <c r="K19" s="28">
        <f t="shared" si="8"/>
        <v>885592</v>
      </c>
      <c r="L19" s="28">
        <f t="shared" si="8"/>
        <v>969202</v>
      </c>
      <c r="M19" s="28">
        <f t="shared" si="8"/>
        <v>1052812</v>
      </c>
      <c r="N19" s="18">
        <f>SUM(B19:M19)</f>
        <v>4874074</v>
      </c>
    </row>
    <row r="20" ht="15.75" customHeight="1">
      <c r="A20" s="17" t="s">
        <v>93</v>
      </c>
      <c r="B20" s="25">
        <f>75000+B19</f>
        <v>86652</v>
      </c>
      <c r="C20" s="25">
        <f t="shared" ref="C20:M20" si="9">B20+C19</f>
        <v>125154</v>
      </c>
      <c r="D20" s="25">
        <f t="shared" si="9"/>
        <v>199456</v>
      </c>
      <c r="E20" s="25">
        <f t="shared" si="9"/>
        <v>318508</v>
      </c>
      <c r="F20" s="25">
        <f t="shared" si="9"/>
        <v>491260</v>
      </c>
      <c r="G20" s="25">
        <f t="shared" si="9"/>
        <v>753512</v>
      </c>
      <c r="H20" s="25">
        <f t="shared" si="9"/>
        <v>1105264</v>
      </c>
      <c r="I20" s="25">
        <f t="shared" si="9"/>
        <v>1537566</v>
      </c>
      <c r="J20" s="25">
        <f t="shared" si="9"/>
        <v>2041468</v>
      </c>
      <c r="K20" s="25">
        <f t="shared" si="9"/>
        <v>2927060</v>
      </c>
      <c r="L20" s="25">
        <f t="shared" si="9"/>
        <v>3896262</v>
      </c>
      <c r="M20" s="25">
        <f t="shared" si="9"/>
        <v>4949074</v>
      </c>
      <c r="N20" s="25">
        <f>M20</f>
        <v>4949074</v>
      </c>
    </row>
    <row r="21" ht="15.75" customHeight="1">
      <c r="A21" s="7" t="s">
        <v>94</v>
      </c>
      <c r="B21" s="29">
        <f>IF(B17&lt;&gt;0,B20/B17,0)</f>
        <v>13.868758</v>
      </c>
      <c r="C21" s="29">
        <f>IF(B17&lt;&gt;0,C20/B17,0)</f>
        <v>20.03104994</v>
      </c>
      <c r="D21" s="29">
        <f>IF(B17&lt;&gt;0,D20/B17,0)</f>
        <v>31.92317542</v>
      </c>
      <c r="E21" s="29">
        <f>IF(B17&lt;&gt;0,E20/B17,0)</f>
        <v>50.97759283</v>
      </c>
      <c r="F21" s="29">
        <f>IF(B17&lt;&gt;0,F20/B17,0)</f>
        <v>78.62676056</v>
      </c>
      <c r="G21" s="29">
        <f>IF(B17&lt;&gt;0,G20/B17,0)</f>
        <v>120.6005122</v>
      </c>
      <c r="H21" s="29">
        <f>IF(B17&lt;&gt;0,H20/B17,0)</f>
        <v>176.8988476</v>
      </c>
      <c r="I21" s="29">
        <f>IF(B17&lt;&gt;0,I20/B17,0)</f>
        <v>246.0893086</v>
      </c>
      <c r="J21" s="29">
        <f>IF(B17&lt;&gt;0,J20/B17,0)</f>
        <v>326.7394366</v>
      </c>
      <c r="K21" s="29">
        <f>IF(B17&lt;&gt;0,K20/B17,0)</f>
        <v>468.4795134</v>
      </c>
      <c r="L21" s="29">
        <f>IF(B17&lt;&gt;0,L20/B17,0)</f>
        <v>623.6014725</v>
      </c>
      <c r="M21" s="29">
        <f>IF(B17&lt;&gt;0,M20/B17,0)</f>
        <v>792.1053137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N1"/>
    <mergeCell ref="A2:N2"/>
    <mergeCell ref="A5:N5"/>
    <mergeCell ref="A11:N11"/>
    <mergeCell ref="A18:N18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B308"/>
    <pageSetUpPr/>
  </sheetPr>
  <sheetViews>
    <sheetView showGridLines="0" workbookViewId="0"/>
  </sheetViews>
  <sheetFormatPr customHeight="1" defaultColWidth="14.43" defaultRowHeight="15.0"/>
  <cols>
    <col customWidth="1" min="1" max="1" width="36.0"/>
    <col customWidth="1" min="2" max="2" width="16.0"/>
    <col customWidth="1" min="3" max="4" width="14.0"/>
    <col customWidth="1" min="5" max="5" width="12.0"/>
    <col customWidth="1" min="6" max="8" width="18.0"/>
    <col customWidth="1" min="9" max="26" width="8.71"/>
  </cols>
  <sheetData>
    <row r="1" ht="30.0" customHeight="1">
      <c r="A1" s="1" t="s">
        <v>95</v>
      </c>
      <c r="B1" s="2"/>
      <c r="C1" s="2"/>
      <c r="D1" s="2"/>
      <c r="E1" s="2"/>
      <c r="F1" s="2"/>
      <c r="G1" s="2"/>
      <c r="H1" s="3"/>
    </row>
    <row r="2" ht="15.75" customHeight="1">
      <c r="A2" s="4" t="s">
        <v>96</v>
      </c>
    </row>
    <row r="3" ht="6.0" customHeight="1"/>
    <row r="4" ht="21.75" customHeight="1">
      <c r="A4" s="30" t="s">
        <v>97</v>
      </c>
      <c r="B4" s="30" t="s">
        <v>98</v>
      </c>
      <c r="C4" s="30" t="s">
        <v>99</v>
      </c>
      <c r="D4" s="30" t="s">
        <v>100</v>
      </c>
      <c r="E4" s="30" t="s">
        <v>101</v>
      </c>
      <c r="F4" s="30" t="s">
        <v>102</v>
      </c>
      <c r="G4" s="30" t="s">
        <v>103</v>
      </c>
      <c r="H4" s="30" t="s">
        <v>104</v>
      </c>
    </row>
    <row r="5" ht="31.5" customHeight="1">
      <c r="A5" s="31" t="s">
        <v>105</v>
      </c>
      <c r="B5" s="32">
        <v>2500.0</v>
      </c>
      <c r="C5" s="33" t="s">
        <v>106</v>
      </c>
      <c r="D5" s="33" t="s">
        <v>107</v>
      </c>
      <c r="E5" s="33" t="s">
        <v>107</v>
      </c>
      <c r="F5" s="34">
        <v>447500.0</v>
      </c>
      <c r="G5" s="35">
        <v>-447500.0</v>
      </c>
      <c r="H5" s="36" t="s">
        <v>108</v>
      </c>
    </row>
    <row r="6" ht="31.5" customHeight="1">
      <c r="A6" s="37" t="s">
        <v>109</v>
      </c>
      <c r="B6" s="38">
        <v>5000.0</v>
      </c>
      <c r="C6" s="39" t="s">
        <v>106</v>
      </c>
      <c r="D6" s="39" t="s">
        <v>107</v>
      </c>
      <c r="E6" s="39" t="s">
        <v>107</v>
      </c>
      <c r="F6" s="40">
        <v>895000.0</v>
      </c>
      <c r="G6" s="41">
        <v>0.0</v>
      </c>
      <c r="H6" s="42" t="s">
        <v>110</v>
      </c>
    </row>
    <row r="7" ht="31.5" customHeight="1">
      <c r="A7" s="37" t="s">
        <v>111</v>
      </c>
      <c r="B7" s="38">
        <v>5000.0</v>
      </c>
      <c r="C7" s="39" t="s">
        <v>112</v>
      </c>
      <c r="D7" s="39" t="s">
        <v>113</v>
      </c>
      <c r="E7" s="39" t="s">
        <v>114</v>
      </c>
      <c r="F7" s="40">
        <v>1393500.0</v>
      </c>
      <c r="G7" s="41">
        <v>498500.0</v>
      </c>
      <c r="H7" s="42" t="s">
        <v>110</v>
      </c>
    </row>
    <row r="8" ht="31.5" customHeight="1">
      <c r="A8" s="37" t="s">
        <v>115</v>
      </c>
      <c r="B8" s="38">
        <v>3600.0</v>
      </c>
      <c r="C8" s="39" t="s">
        <v>112</v>
      </c>
      <c r="D8" s="39" t="s">
        <v>113</v>
      </c>
      <c r="E8" s="39" t="s">
        <v>114</v>
      </c>
      <c r="F8" s="40">
        <v>1003320.0</v>
      </c>
      <c r="G8" s="41">
        <v>108320.0</v>
      </c>
      <c r="H8" s="42" t="s">
        <v>110</v>
      </c>
    </row>
    <row r="9" ht="31.5" customHeight="1">
      <c r="A9" s="37" t="s">
        <v>116</v>
      </c>
      <c r="B9" s="38">
        <v>8000.0</v>
      </c>
      <c r="C9" s="39" t="s">
        <v>112</v>
      </c>
      <c r="D9" s="39" t="s">
        <v>113</v>
      </c>
      <c r="E9" s="39" t="s">
        <v>114</v>
      </c>
      <c r="F9" s="40">
        <v>2229600.0</v>
      </c>
      <c r="G9" s="41">
        <v>1334600.0</v>
      </c>
      <c r="H9" s="42" t="s">
        <v>110</v>
      </c>
    </row>
    <row r="11" ht="7.5" customHeight="1"/>
    <row r="12" ht="36.0" customHeight="1">
      <c r="A12" s="43" t="s">
        <v>117</v>
      </c>
      <c r="B12" s="44"/>
      <c r="C12" s="44"/>
      <c r="D12" s="44"/>
      <c r="E12" s="44"/>
      <c r="F12" s="44"/>
      <c r="G12" s="44"/>
      <c r="H12" s="4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H1"/>
    <mergeCell ref="A2:H2"/>
    <mergeCell ref="A12:H12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2026-04-01T03:22:04Z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